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E25" i="1"/>
  <c r="AD25"/>
  <c r="AF25" s="1"/>
  <c r="AG25" s="1"/>
  <c r="AH25" s="1"/>
  <c r="Z25"/>
  <c r="X25"/>
  <c r="U25"/>
  <c r="V25" s="1"/>
  <c r="R25"/>
  <c r="AI25" s="1"/>
  <c r="AK25" s="1"/>
  <c r="Q25"/>
  <c r="J25"/>
  <c r="AF24"/>
  <c r="AG24" s="1"/>
  <c r="AH24" s="1"/>
  <c r="AE24"/>
  <c r="U24"/>
  <c r="V24" s="1"/>
  <c r="Q24"/>
  <c r="R24" s="1"/>
  <c r="AI24" s="1"/>
  <c r="AK24" s="1"/>
  <c r="J24"/>
  <c r="AF23"/>
  <c r="AG23" s="1"/>
  <c r="AH23" s="1"/>
  <c r="AE23"/>
  <c r="V23"/>
  <c r="U23"/>
  <c r="Q23"/>
  <c r="R23" s="1"/>
  <c r="AI23" s="1"/>
  <c r="AK23" s="1"/>
  <c r="J23"/>
  <c r="AG22"/>
  <c r="AH22" s="1"/>
  <c r="AF22"/>
  <c r="AE22"/>
  <c r="U22"/>
  <c r="V22" s="1"/>
  <c r="Q22"/>
  <c r="R22" s="1"/>
  <c r="AI22" s="1"/>
  <c r="AK22" s="1"/>
  <c r="J22"/>
  <c r="AF21"/>
  <c r="AG21" s="1"/>
  <c r="AH21" s="1"/>
  <c r="AE21"/>
  <c r="U21"/>
  <c r="V21" s="1"/>
  <c r="R21"/>
  <c r="Q21"/>
  <c r="J21"/>
  <c r="AF20"/>
  <c r="AG20" s="1"/>
  <c r="AH20" s="1"/>
  <c r="AE20"/>
  <c r="U20"/>
  <c r="V20" s="1"/>
  <c r="Q20"/>
  <c r="R20" s="1"/>
  <c r="J20"/>
  <c r="AF19"/>
  <c r="AG19" s="1"/>
  <c r="AH19" s="1"/>
  <c r="AE19"/>
  <c r="V19"/>
  <c r="U19"/>
  <c r="Q19"/>
  <c r="R19" s="1"/>
  <c r="AI19" s="1"/>
  <c r="AK19" s="1"/>
  <c r="J19"/>
  <c r="AG18"/>
  <c r="AH18" s="1"/>
  <c r="AF18"/>
  <c r="AE18"/>
  <c r="U18"/>
  <c r="V18" s="1"/>
  <c r="Q18"/>
  <c r="R18" s="1"/>
  <c r="J18"/>
  <c r="AE16"/>
  <c r="AD16"/>
  <c r="Z16"/>
  <c r="X16"/>
  <c r="AF16" s="1"/>
  <c r="AG16" s="1"/>
  <c r="AH16" s="1"/>
  <c r="U16"/>
  <c r="V16" s="1"/>
  <c r="Q16"/>
  <c r="R16" s="1"/>
  <c r="J16"/>
  <c r="AF15"/>
  <c r="AG15" s="1"/>
  <c r="AH15" s="1"/>
  <c r="AE15"/>
  <c r="V15"/>
  <c r="U15"/>
  <c r="Q15"/>
  <c r="R15" s="1"/>
  <c r="AI15" s="1"/>
  <c r="AK15" s="1"/>
  <c r="J15"/>
  <c r="AG14"/>
  <c r="AH14" s="1"/>
  <c r="AF14"/>
  <c r="AE14"/>
  <c r="U14"/>
  <c r="V14" s="1"/>
  <c r="Q14"/>
  <c r="R14" s="1"/>
  <c r="AI14" s="1"/>
  <c r="AK14" s="1"/>
  <c r="J14"/>
  <c r="AF13"/>
  <c r="AG13" s="1"/>
  <c r="AH13" s="1"/>
  <c r="AE13"/>
  <c r="U13"/>
  <c r="V13" s="1"/>
  <c r="R13"/>
  <c r="Q13"/>
  <c r="J13"/>
  <c r="AF12"/>
  <c r="AG12" s="1"/>
  <c r="AH12" s="1"/>
  <c r="AE12"/>
  <c r="AD12"/>
  <c r="U12"/>
  <c r="V12" s="1"/>
  <c r="R12"/>
  <c r="AI12" s="1"/>
  <c r="AK12" s="1"/>
  <c r="Q12"/>
  <c r="J12"/>
  <c r="AF11"/>
  <c r="AG11" s="1"/>
  <c r="AH11" s="1"/>
  <c r="AE11"/>
  <c r="U11"/>
  <c r="V11" s="1"/>
  <c r="Q11"/>
  <c r="R11" s="1"/>
  <c r="AI11" s="1"/>
  <c r="AK11" s="1"/>
  <c r="J11"/>
  <c r="AF10"/>
  <c r="AG10" s="1"/>
  <c r="AH10" s="1"/>
  <c r="AE10"/>
  <c r="V10"/>
  <c r="U10"/>
  <c r="Q10"/>
  <c r="R10" s="1"/>
  <c r="AI10" s="1"/>
  <c r="AK10" s="1"/>
  <c r="J10"/>
  <c r="AG9"/>
  <c r="AH9" s="1"/>
  <c r="AF9"/>
  <c r="AE9"/>
  <c r="U9"/>
  <c r="V9" s="1"/>
  <c r="Q9"/>
  <c r="R9" s="1"/>
  <c r="AI9" s="1"/>
  <c r="AK9" s="1"/>
  <c r="J9"/>
  <c r="AI21" l="1"/>
  <c r="AK21" s="1"/>
  <c r="AI16"/>
  <c r="AK16" s="1"/>
  <c r="AI13"/>
  <c r="AK13" s="1"/>
  <c r="AI18"/>
  <c r="AK18" s="1"/>
  <c r="AI20"/>
  <c r="AK20" s="1"/>
</calcChain>
</file>

<file path=xl/sharedStrings.xml><?xml version="1.0" encoding="utf-8"?>
<sst xmlns="http://schemas.openxmlformats.org/spreadsheetml/2006/main" count="275" uniqueCount="137">
  <si>
    <t>OFFICE OF THE DEAN &amp; PRINCIPAL, SLN MEDICAL COLLEGE &amp; HOSPITAL, KORAPUT</t>
  </si>
  <si>
    <t>PROVISIONAL MERIT LIST OF CANDIDATES FOR SELECTION OF SENIOR RESIDENT (REF. ADVT. NO. 781 DATED 09-08-2017)</t>
  </si>
  <si>
    <r>
      <rPr>
        <b/>
        <u/>
        <sz val="14"/>
        <color theme="1"/>
        <rFont val="Arial Narrow"/>
        <family val="2"/>
      </rPr>
      <t>The counselling date which was scheduled on 29-08-2017 is postponed to 06-09-2017</t>
    </r>
    <r>
      <rPr>
        <b/>
        <sz val="14"/>
        <color theme="1"/>
        <rFont val="Arial Narrow"/>
        <family val="2"/>
      </rPr>
      <t>. All candidates are requested to check their names and merit and submit objections if any on or before 04-09-2017 with reference to this notice. Further they are requested to submit the listed documents in " DocumentsWanting" column ( Column no. 44) on or before 04-09-2017 . They are requested to appear before the selection committee on 06-09-2017 at 11 AM with original certificates for verification of documents and counselling</t>
    </r>
  </si>
  <si>
    <t>Sl. No. Of Application</t>
  </si>
  <si>
    <t>Sl No in Merit</t>
  </si>
  <si>
    <t>Name of the Candidate</t>
  </si>
  <si>
    <t>Category</t>
  </si>
  <si>
    <t>Discipline</t>
  </si>
  <si>
    <t>Qualification
(MBBS/MD/MS/Mch/Others)</t>
  </si>
  <si>
    <t>Reservation</t>
  </si>
  <si>
    <t>Date of Birth
DD/MM/YY</t>
  </si>
  <si>
    <t>Age as on 
01-09-2016</t>
  </si>
  <si>
    <t>Gender</t>
  </si>
  <si>
    <t>Fathers Name</t>
  </si>
  <si>
    <t>Address</t>
  </si>
  <si>
    <t>Mobile
Number</t>
  </si>
  <si>
    <t>Marks secured</t>
  </si>
  <si>
    <t>Marks Secured</t>
  </si>
  <si>
    <t>Total WT (13+17+21)</t>
  </si>
  <si>
    <t>Attempt</t>
  </si>
  <si>
    <t>Final WT (22-23)</t>
  </si>
  <si>
    <t>PG(MD/MS/MDS/Med.S.Sc./DNB</t>
  </si>
  <si>
    <t>DM/M.Ch./Ph.D</t>
  </si>
  <si>
    <t>B.D.No. &amp; Date</t>
  </si>
  <si>
    <t>Amount</t>
  </si>
  <si>
    <t>Date of receipt</t>
  </si>
  <si>
    <t>Documents Wanting</t>
  </si>
  <si>
    <t>Eligibility (E/NE)</t>
  </si>
  <si>
    <t>Remarks</t>
  </si>
  <si>
    <t>Direct / 
In-Service</t>
  </si>
  <si>
    <t>HSC</t>
  </si>
  <si>
    <t>+2</t>
  </si>
  <si>
    <t>MBBS</t>
  </si>
  <si>
    <t>Mark secured</t>
  </si>
  <si>
    <t>Attempts Taken</t>
  </si>
  <si>
    <t>Attempts</t>
  </si>
  <si>
    <t>Maximum Marks</t>
  </si>
  <si>
    <t>%age</t>
  </si>
  <si>
    <t>WT (20)</t>
  </si>
  <si>
    <t>WT
(20)</t>
  </si>
  <si>
    <t>1st Tot</t>
  </si>
  <si>
    <t>1st sec</t>
  </si>
  <si>
    <t>2nd tot</t>
  </si>
  <si>
    <t>2nd sec</t>
  </si>
  <si>
    <t>3rd tot</t>
  </si>
  <si>
    <t>3rd sec</t>
  </si>
  <si>
    <t>Final tot</t>
  </si>
  <si>
    <t>Final Sec</t>
  </si>
  <si>
    <t>Total Marks</t>
  </si>
  <si>
    <t>WT
(60)</t>
  </si>
  <si>
    <t>GENERAL SURGERY</t>
  </si>
  <si>
    <t>Dr. Indrajeet Padhy</t>
  </si>
  <si>
    <t xml:space="preserve">Inservice </t>
  </si>
  <si>
    <t>General Surgery</t>
  </si>
  <si>
    <t>MS</t>
  </si>
  <si>
    <t>UR</t>
  </si>
  <si>
    <t>Male</t>
  </si>
  <si>
    <t>Pramod Kumar Padhy</t>
  </si>
  <si>
    <t>1ST</t>
  </si>
  <si>
    <t>NA</t>
  </si>
  <si>
    <t>510322/ Dt16.08.2017</t>
  </si>
  <si>
    <t>1000/-</t>
  </si>
  <si>
    <t>20.08.2017</t>
  </si>
  <si>
    <t>NIL</t>
  </si>
  <si>
    <t>E</t>
  </si>
  <si>
    <t>Dr.Sukanti Majhi</t>
  </si>
  <si>
    <t>ST</t>
  </si>
  <si>
    <t>Female</t>
  </si>
  <si>
    <t>Mahendra Nath Majhi</t>
  </si>
  <si>
    <t>1st</t>
  </si>
  <si>
    <t>448632/ Dt.16.08.2017</t>
  </si>
  <si>
    <t>19.08.2017</t>
  </si>
  <si>
    <t>MS Registration</t>
  </si>
  <si>
    <t>Dr.Ansuman Pradhan</t>
  </si>
  <si>
    <t>Babaji Pradhan</t>
  </si>
  <si>
    <t>653215/ Dt 16.08.2017</t>
  </si>
  <si>
    <t>21.08.2017</t>
  </si>
  <si>
    <t>Dr.Subrat Kumar Pradhan</t>
  </si>
  <si>
    <t>SEBC</t>
  </si>
  <si>
    <t>Krushnamani Pradhan</t>
  </si>
  <si>
    <t>356091/18.08.2017</t>
  </si>
  <si>
    <t>MS Registration , Attempt Certificate in MS exam Service cert</t>
  </si>
  <si>
    <t>Dr.Pravas Ku.Naik</t>
  </si>
  <si>
    <t>Paresh Kumar Naik</t>
  </si>
  <si>
    <t>836109/19.08.2017</t>
  </si>
  <si>
    <t>22.08.2017</t>
  </si>
  <si>
    <r>
      <t>MS Regi</t>
    </r>
    <r>
      <rPr>
        <sz val="10"/>
        <color theme="1"/>
        <rFont val="Arial Narrow"/>
        <family val="2"/>
      </rPr>
      <t>stration, Service Cert</t>
    </r>
  </si>
  <si>
    <t>Dr.Dasharatha Tudu</t>
  </si>
  <si>
    <t>Shiba Charan Tudu</t>
  </si>
  <si>
    <t>1+2</t>
  </si>
  <si>
    <t>454803/Dt 16.08.2017</t>
  </si>
  <si>
    <t>Dr.Jypoti Ranjan Mohapatra</t>
  </si>
  <si>
    <t>Pravakar Mohapatra</t>
  </si>
  <si>
    <t>492548/18.08.2017</t>
  </si>
  <si>
    <t>Dr.Saroj Ranjan Gochhayat</t>
  </si>
  <si>
    <t>SC</t>
  </si>
  <si>
    <t>Bhimasen Gochhayat</t>
  </si>
  <si>
    <t>1+3</t>
  </si>
  <si>
    <t>615449/10.08.2017</t>
  </si>
  <si>
    <t>18.08.2017</t>
  </si>
  <si>
    <t>GENERAL MEDICINE</t>
  </si>
  <si>
    <t>Dr.Biswa Mohan Mishra</t>
  </si>
  <si>
    <t>Direct</t>
  </si>
  <si>
    <t>General Medicine</t>
  </si>
  <si>
    <t>MD</t>
  </si>
  <si>
    <t>Krushna Chandra Mishra</t>
  </si>
  <si>
    <t>504167/10.08.2017</t>
  </si>
  <si>
    <t>11.08.2017</t>
  </si>
  <si>
    <t>MD Registration</t>
  </si>
  <si>
    <t>Dr.Swapna Sarit Sahoo</t>
  </si>
  <si>
    <t>J.K.Sahoo</t>
  </si>
  <si>
    <t>781092/16.08.2017</t>
  </si>
  <si>
    <t>MD Paas, Attempt &amp; Registration certificate, Up to date Service cert</t>
  </si>
  <si>
    <t>Dr.Surya Narayan Gouda</t>
  </si>
  <si>
    <t>Abhimanyu Gouda</t>
  </si>
  <si>
    <t>448643/17.08.2017</t>
  </si>
  <si>
    <t>Dr.Sankar Ramchandwani</t>
  </si>
  <si>
    <t>Bramhananda Das Ramchandwani</t>
  </si>
  <si>
    <t>653295/19.08.2017</t>
  </si>
  <si>
    <t>22.08.17</t>
  </si>
  <si>
    <t>Nil</t>
  </si>
  <si>
    <t>Dr.Gurupada Das</t>
  </si>
  <si>
    <t>Harekrushan Das</t>
  </si>
  <si>
    <t>653245/17.08.2017</t>
  </si>
  <si>
    <t>21.08.20-17</t>
  </si>
  <si>
    <t>Dr.Dilip Kumar Pradhan</t>
  </si>
  <si>
    <t xml:space="preserve">Prafulla Kumar Pradhan </t>
  </si>
  <si>
    <t>448654/18.08.2017</t>
  </si>
  <si>
    <t>Attempt cert in MD</t>
  </si>
  <si>
    <t>Dr.Biswa Ranjan Prusty</t>
  </si>
  <si>
    <t>Baikunthanath Prusty</t>
  </si>
  <si>
    <t>615471/16.08.2017</t>
  </si>
  <si>
    <t>Dr.Niranjan Nayak</t>
  </si>
  <si>
    <t>Arun Nayak</t>
  </si>
  <si>
    <t>492518/16.08.2017</t>
  </si>
  <si>
    <t>17.08.2017</t>
  </si>
  <si>
    <t xml:space="preserve">MD Registration, Service cert 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</si>
</sst>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14" fontId="9" fillId="0" borderId="2" xfId="0" applyNumberFormat="1" applyFont="1" applyBorder="1" applyAlignment="1">
      <alignment horizontal="center" vertical="center" textRotation="90"/>
    </xf>
    <xf numFmtId="14" fontId="9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textRotation="90" wrapText="1"/>
    </xf>
    <xf numFmtId="2" fontId="9" fillId="0" borderId="2" xfId="0" applyNumberFormat="1" applyFont="1" applyBorder="1" applyAlignment="1">
      <alignment horizontal="center" vertical="center" textRotation="90" wrapText="1"/>
    </xf>
    <xf numFmtId="164" fontId="9" fillId="0" borderId="2" xfId="0" applyNumberFormat="1" applyFont="1" applyBorder="1" applyAlignment="1">
      <alignment horizontal="center" vertical="center" textRotation="90"/>
    </xf>
    <xf numFmtId="0" fontId="9" fillId="0" borderId="2" xfId="0" applyFont="1" applyBorder="1" applyAlignment="1">
      <alignment vertical="center"/>
    </xf>
    <xf numFmtId="14" fontId="8" fillId="0" borderId="2" xfId="0" applyNumberFormat="1" applyFont="1" applyBorder="1" applyAlignment="1">
      <alignment vertical="center" textRotation="90"/>
    </xf>
    <xf numFmtId="14" fontId="8" fillId="0" borderId="2" xfId="0" applyNumberFormat="1" applyFont="1" applyBorder="1" applyAlignment="1">
      <alignment horizontal="center" vertical="center" textRotation="90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 textRotation="90"/>
    </xf>
    <xf numFmtId="0" fontId="0" fillId="0" borderId="2" xfId="0" applyFont="1" applyBorder="1" applyAlignment="1">
      <alignment horizontal="center" textRotation="90" wrapText="1"/>
    </xf>
    <xf numFmtId="0" fontId="0" fillId="0" borderId="2" xfId="0" applyFont="1" applyBorder="1"/>
    <xf numFmtId="0" fontId="9" fillId="3" borderId="2" xfId="0" applyFont="1" applyFill="1" applyBorder="1" applyAlignment="1">
      <alignment horizontal="center" vertical="center" textRotation="90" wrapText="1"/>
    </xf>
    <xf numFmtId="14" fontId="8" fillId="0" borderId="2" xfId="0" applyNumberFormat="1" applyFont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/>
    </xf>
    <xf numFmtId="164" fontId="1" fillId="2" borderId="2" xfId="1" applyNumberForma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 vertical="center" textRotation="90" wrapText="1"/>
    </xf>
    <xf numFmtId="14" fontId="13" fillId="0" borderId="2" xfId="0" applyNumberFormat="1" applyFont="1" applyBorder="1" applyAlignment="1">
      <alignment horizontal="center" vertical="center" textRotation="90"/>
    </xf>
    <xf numFmtId="14" fontId="13" fillId="0" borderId="2" xfId="0" applyNumberFormat="1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textRotation="90" wrapText="1"/>
    </xf>
    <xf numFmtId="2" fontId="13" fillId="0" borderId="2" xfId="0" applyNumberFormat="1" applyFont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textRotation="90"/>
    </xf>
    <xf numFmtId="164" fontId="13" fillId="0" borderId="2" xfId="0" applyNumberFormat="1" applyFont="1" applyBorder="1" applyAlignment="1">
      <alignment horizontal="center" vertical="center" textRotation="90"/>
    </xf>
    <xf numFmtId="0" fontId="13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vertical="center" textRotation="90"/>
    </xf>
    <xf numFmtId="14" fontId="12" fillId="0" borderId="2" xfId="0" applyNumberFormat="1" applyFont="1" applyBorder="1" applyAlignment="1">
      <alignment horizontal="center" vertical="center" textRotation="90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5"/>
  <sheetViews>
    <sheetView tabSelected="1" topLeftCell="P1" zoomScale="115" zoomScaleNormal="115" workbookViewId="0">
      <selection activeCell="M4" sqref="M4:M6"/>
    </sheetView>
  </sheetViews>
  <sheetFormatPr defaultRowHeight="15"/>
  <cols>
    <col min="42" max="42" width="13" customWidth="1"/>
  </cols>
  <sheetData>
    <row r="1" spans="1:47">
      <c r="A1" s="1"/>
      <c r="B1" s="1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</row>
    <row r="2" spans="1:47">
      <c r="A2" s="1"/>
      <c r="B2" s="1"/>
      <c r="C2" s="64" t="s">
        <v>1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47" ht="55.5" customHeight="1">
      <c r="A3" s="2"/>
      <c r="B3" s="65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47" ht="16.5">
      <c r="A4" s="61" t="s">
        <v>3</v>
      </c>
      <c r="B4" s="67" t="s">
        <v>4</v>
      </c>
      <c r="C4" s="56" t="s">
        <v>5</v>
      </c>
      <c r="D4" s="3" t="s">
        <v>6</v>
      </c>
      <c r="E4" s="61" t="s">
        <v>7</v>
      </c>
      <c r="F4" s="61" t="s">
        <v>8</v>
      </c>
      <c r="G4" s="61" t="s">
        <v>9</v>
      </c>
      <c r="H4" s="61" t="s">
        <v>10</v>
      </c>
      <c r="I4" s="3"/>
      <c r="J4" s="61" t="s">
        <v>11</v>
      </c>
      <c r="K4" s="61" t="s">
        <v>12</v>
      </c>
      <c r="L4" s="56" t="s">
        <v>13</v>
      </c>
      <c r="M4" s="56" t="s">
        <v>14</v>
      </c>
      <c r="N4" s="56" t="s">
        <v>15</v>
      </c>
      <c r="O4" s="56" t="s">
        <v>16</v>
      </c>
      <c r="P4" s="56"/>
      <c r="Q4" s="56"/>
      <c r="R4" s="56"/>
      <c r="S4" s="56" t="s">
        <v>16</v>
      </c>
      <c r="T4" s="56"/>
      <c r="U4" s="56"/>
      <c r="V4" s="56"/>
      <c r="W4" s="56" t="s">
        <v>17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1" t="s">
        <v>18</v>
      </c>
      <c r="AJ4" s="61" t="s">
        <v>19</v>
      </c>
      <c r="AK4" s="61" t="s">
        <v>20</v>
      </c>
      <c r="AL4" s="50" t="s">
        <v>21</v>
      </c>
      <c r="AM4" s="52"/>
      <c r="AN4" s="56" t="s">
        <v>22</v>
      </c>
      <c r="AO4" s="56"/>
      <c r="AP4" s="58" t="s">
        <v>23</v>
      </c>
      <c r="AQ4" s="61" t="s">
        <v>24</v>
      </c>
      <c r="AR4" s="58" t="s">
        <v>25</v>
      </c>
      <c r="AS4" s="58" t="s">
        <v>26</v>
      </c>
      <c r="AT4" s="61" t="s">
        <v>27</v>
      </c>
      <c r="AU4" s="56" t="s">
        <v>28</v>
      </c>
    </row>
    <row r="5" spans="1:47" ht="16.5">
      <c r="A5" s="61"/>
      <c r="B5" s="68"/>
      <c r="C5" s="56"/>
      <c r="D5" s="56" t="s">
        <v>29</v>
      </c>
      <c r="E5" s="61"/>
      <c r="F5" s="61"/>
      <c r="G5" s="61"/>
      <c r="H5" s="61"/>
      <c r="I5" s="3"/>
      <c r="J5" s="61"/>
      <c r="K5" s="61"/>
      <c r="L5" s="56"/>
      <c r="M5" s="56"/>
      <c r="N5" s="62"/>
      <c r="O5" s="56" t="s">
        <v>30</v>
      </c>
      <c r="P5" s="56"/>
      <c r="Q5" s="56"/>
      <c r="R5" s="56"/>
      <c r="S5" s="57" t="s">
        <v>31</v>
      </c>
      <c r="T5" s="57"/>
      <c r="U5" s="57"/>
      <c r="V5" s="57"/>
      <c r="W5" s="56" t="s">
        <v>32</v>
      </c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61"/>
      <c r="AJ5" s="61"/>
      <c r="AK5" s="61"/>
      <c r="AL5" s="58" t="s">
        <v>33</v>
      </c>
      <c r="AM5" s="58" t="s">
        <v>34</v>
      </c>
      <c r="AN5" s="58" t="s">
        <v>33</v>
      </c>
      <c r="AO5" s="58" t="s">
        <v>35</v>
      </c>
      <c r="AP5" s="60"/>
      <c r="AQ5" s="61"/>
      <c r="AR5" s="60"/>
      <c r="AS5" s="60"/>
      <c r="AT5" s="61"/>
      <c r="AU5" s="56"/>
    </row>
    <row r="6" spans="1:47" ht="43.5">
      <c r="A6" s="61"/>
      <c r="B6" s="69"/>
      <c r="C6" s="56"/>
      <c r="D6" s="56"/>
      <c r="E6" s="61"/>
      <c r="F6" s="61"/>
      <c r="G6" s="61"/>
      <c r="H6" s="61"/>
      <c r="I6" s="3"/>
      <c r="J6" s="61"/>
      <c r="K6" s="61"/>
      <c r="L6" s="56"/>
      <c r="M6" s="56"/>
      <c r="N6" s="62"/>
      <c r="O6" s="4" t="s">
        <v>36</v>
      </c>
      <c r="P6" s="4" t="s">
        <v>33</v>
      </c>
      <c r="Q6" s="4" t="s">
        <v>37</v>
      </c>
      <c r="R6" s="4" t="s">
        <v>38</v>
      </c>
      <c r="S6" s="4" t="s">
        <v>36</v>
      </c>
      <c r="T6" s="4" t="s">
        <v>33</v>
      </c>
      <c r="U6" s="4" t="s">
        <v>37</v>
      </c>
      <c r="V6" s="3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33</v>
      </c>
      <c r="AG6" s="4" t="s">
        <v>37</v>
      </c>
      <c r="AH6" s="4" t="s">
        <v>49</v>
      </c>
      <c r="AI6" s="61"/>
      <c r="AJ6" s="61"/>
      <c r="AK6" s="61"/>
      <c r="AL6" s="59"/>
      <c r="AM6" s="59"/>
      <c r="AN6" s="59"/>
      <c r="AO6" s="59"/>
      <c r="AP6" s="59"/>
      <c r="AQ6" s="61"/>
      <c r="AR6" s="59"/>
      <c r="AS6" s="59"/>
      <c r="AT6" s="61"/>
      <c r="AU6" s="56"/>
    </row>
    <row r="7" spans="1:47" ht="16.5">
      <c r="A7" s="3">
        <v>1</v>
      </c>
      <c r="B7" s="3"/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  <c r="W7" s="3">
        <v>22</v>
      </c>
      <c r="X7" s="3">
        <v>23</v>
      </c>
      <c r="Y7" s="3">
        <v>24</v>
      </c>
      <c r="Z7" s="3">
        <v>25</v>
      </c>
      <c r="AA7" s="3">
        <v>26</v>
      </c>
      <c r="AB7" s="3">
        <v>27</v>
      </c>
      <c r="AC7" s="3">
        <v>28</v>
      </c>
      <c r="AD7" s="3">
        <v>29</v>
      </c>
      <c r="AE7" s="3">
        <v>30</v>
      </c>
      <c r="AF7" s="3">
        <v>31</v>
      </c>
      <c r="AG7" s="3">
        <v>32</v>
      </c>
      <c r="AH7" s="3">
        <v>33</v>
      </c>
      <c r="AI7" s="3">
        <v>34</v>
      </c>
      <c r="AJ7" s="3">
        <v>35</v>
      </c>
      <c r="AK7" s="3">
        <v>36</v>
      </c>
      <c r="AL7" s="3">
        <v>37</v>
      </c>
      <c r="AM7" s="3">
        <v>38</v>
      </c>
      <c r="AN7" s="3">
        <v>39</v>
      </c>
      <c r="AO7" s="3">
        <v>40</v>
      </c>
      <c r="AP7" s="3">
        <v>41</v>
      </c>
      <c r="AQ7" s="3">
        <v>42</v>
      </c>
      <c r="AR7" s="3">
        <v>43</v>
      </c>
      <c r="AS7" s="4">
        <v>44</v>
      </c>
      <c r="AT7" s="3">
        <v>45</v>
      </c>
      <c r="AU7" s="3">
        <v>46</v>
      </c>
    </row>
    <row r="8" spans="1:47" ht="16.5">
      <c r="A8" s="3"/>
      <c r="B8" s="5"/>
      <c r="C8" s="50" t="s">
        <v>50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2"/>
    </row>
    <row r="9" spans="1:47" ht="51.75">
      <c r="A9" s="6">
        <v>1</v>
      </c>
      <c r="B9" s="6">
        <v>1</v>
      </c>
      <c r="C9" s="7" t="s">
        <v>51</v>
      </c>
      <c r="D9" s="8" t="s">
        <v>52</v>
      </c>
      <c r="E9" s="9" t="s">
        <v>53</v>
      </c>
      <c r="F9" s="9" t="s">
        <v>54</v>
      </c>
      <c r="G9" s="8" t="s">
        <v>55</v>
      </c>
      <c r="H9" s="10">
        <v>30134</v>
      </c>
      <c r="I9" s="11">
        <v>42736</v>
      </c>
      <c r="J9" s="12" t="str">
        <f t="shared" ref="J9:J16" si="0">DATEDIF(H9,I9,"y")&amp;"years"&amp;DATEDIF(H9,I9,"ym")&amp;"months"&amp;DATEDIF(H9,I9,"md")&amp;"days"</f>
        <v>34years5months30days</v>
      </c>
      <c r="K9" s="13" t="s">
        <v>56</v>
      </c>
      <c r="L9" s="14" t="s">
        <v>57</v>
      </c>
      <c r="M9" s="7"/>
      <c r="N9" s="7"/>
      <c r="O9" s="8">
        <v>750</v>
      </c>
      <c r="P9" s="9">
        <v>639</v>
      </c>
      <c r="Q9" s="15">
        <f>P9/O9*100</f>
        <v>85.2</v>
      </c>
      <c r="R9" s="16">
        <f>Q9*20/100</f>
        <v>17.04</v>
      </c>
      <c r="S9" s="8">
        <v>900</v>
      </c>
      <c r="T9" s="9">
        <v>664</v>
      </c>
      <c r="U9" s="15">
        <f>T9/900*100</f>
        <v>73.777777777777771</v>
      </c>
      <c r="V9" s="15">
        <f>U9*20/100</f>
        <v>14.755555555555555</v>
      </c>
      <c r="W9" s="8">
        <v>600</v>
      </c>
      <c r="X9" s="8">
        <v>358</v>
      </c>
      <c r="Y9" s="8">
        <v>550</v>
      </c>
      <c r="Z9" s="8">
        <v>338</v>
      </c>
      <c r="AA9" s="8">
        <v>400</v>
      </c>
      <c r="AB9" s="8">
        <v>237</v>
      </c>
      <c r="AC9" s="8">
        <v>900</v>
      </c>
      <c r="AD9" s="8">
        <v>517</v>
      </c>
      <c r="AE9" s="8">
        <f>W9+Y9+AA9+AC9</f>
        <v>2450</v>
      </c>
      <c r="AF9" s="8">
        <f>AD9+AB9+Z9+X9</f>
        <v>1450</v>
      </c>
      <c r="AG9" s="15">
        <f>AF9/AE9*100</f>
        <v>59.183673469387756</v>
      </c>
      <c r="AH9" s="15">
        <f>AG9*60/100</f>
        <v>35.510204081632658</v>
      </c>
      <c r="AI9" s="17">
        <f>R9+V9+AH9</f>
        <v>67.305759637188203</v>
      </c>
      <c r="AJ9" s="8" t="s">
        <v>58</v>
      </c>
      <c r="AK9" s="17">
        <f>AI9-0</f>
        <v>67.305759637188203</v>
      </c>
      <c r="AL9" s="18">
        <v>490</v>
      </c>
      <c r="AM9" s="18">
        <v>1</v>
      </c>
      <c r="AN9" s="18" t="s">
        <v>59</v>
      </c>
      <c r="AO9" s="7" t="s">
        <v>59</v>
      </c>
      <c r="AP9" s="14" t="s">
        <v>60</v>
      </c>
      <c r="AQ9" s="12" t="s">
        <v>61</v>
      </c>
      <c r="AR9" s="19" t="s">
        <v>62</v>
      </c>
      <c r="AS9" s="20" t="s">
        <v>63</v>
      </c>
      <c r="AT9" s="21" t="s">
        <v>64</v>
      </c>
      <c r="AU9" s="22"/>
    </row>
    <row r="10" spans="1:47" ht="61.5">
      <c r="A10" s="6">
        <v>4</v>
      </c>
      <c r="B10" s="6">
        <v>2</v>
      </c>
      <c r="C10" s="7" t="s">
        <v>65</v>
      </c>
      <c r="D10" s="8" t="s">
        <v>52</v>
      </c>
      <c r="E10" s="9" t="s">
        <v>53</v>
      </c>
      <c r="F10" s="9" t="s">
        <v>54</v>
      </c>
      <c r="G10" s="8" t="s">
        <v>66</v>
      </c>
      <c r="H10" s="10">
        <v>31242</v>
      </c>
      <c r="I10" s="11">
        <v>42736</v>
      </c>
      <c r="J10" s="12" t="str">
        <f t="shared" si="0"/>
        <v>31years5months18days</v>
      </c>
      <c r="K10" s="13" t="s">
        <v>67</v>
      </c>
      <c r="L10" s="14" t="s">
        <v>68</v>
      </c>
      <c r="M10" s="7"/>
      <c r="N10" s="7"/>
      <c r="O10" s="8">
        <v>750</v>
      </c>
      <c r="P10" s="8">
        <v>631</v>
      </c>
      <c r="Q10" s="15">
        <f>P10/O10*100</f>
        <v>84.13333333333334</v>
      </c>
      <c r="R10" s="16">
        <f>Q10*20/100</f>
        <v>16.826666666666668</v>
      </c>
      <c r="S10" s="8">
        <v>900</v>
      </c>
      <c r="T10" s="23">
        <v>581</v>
      </c>
      <c r="U10" s="15">
        <f>T10/900*100</f>
        <v>64.555555555555557</v>
      </c>
      <c r="V10" s="15">
        <f>U10*20/100</f>
        <v>12.911111111111111</v>
      </c>
      <c r="W10" s="8">
        <v>600</v>
      </c>
      <c r="X10" s="8">
        <v>334</v>
      </c>
      <c r="Y10" s="8">
        <v>550</v>
      </c>
      <c r="Z10" s="8">
        <v>340</v>
      </c>
      <c r="AA10" s="8">
        <v>400</v>
      </c>
      <c r="AB10" s="8">
        <v>232</v>
      </c>
      <c r="AC10" s="8">
        <v>900</v>
      </c>
      <c r="AD10" s="8">
        <v>499</v>
      </c>
      <c r="AE10" s="8">
        <f>W10+Y10+AA10+AC10</f>
        <v>2450</v>
      </c>
      <c r="AF10" s="8">
        <f>AD10+AB10+Z10+X10</f>
        <v>1405</v>
      </c>
      <c r="AG10" s="15">
        <f>AF10/AE10*100</f>
        <v>57.346938775510203</v>
      </c>
      <c r="AH10" s="15">
        <f>AG10*60/100</f>
        <v>34.408163265306122</v>
      </c>
      <c r="AI10" s="17">
        <f>R10+V10+AH10</f>
        <v>64.145941043083894</v>
      </c>
      <c r="AJ10" s="23" t="s">
        <v>69</v>
      </c>
      <c r="AK10" s="17">
        <f>AI10-0</f>
        <v>64.145941043083894</v>
      </c>
      <c r="AL10" s="18">
        <v>464</v>
      </c>
      <c r="AM10" s="18">
        <v>1</v>
      </c>
      <c r="AN10" s="18" t="s">
        <v>59</v>
      </c>
      <c r="AO10" s="7" t="s">
        <v>59</v>
      </c>
      <c r="AP10" s="7" t="s">
        <v>70</v>
      </c>
      <c r="AQ10" s="12" t="s">
        <v>61</v>
      </c>
      <c r="AR10" s="19" t="s">
        <v>71</v>
      </c>
      <c r="AS10" s="24" t="s">
        <v>72</v>
      </c>
      <c r="AT10" s="25"/>
      <c r="AU10" s="25"/>
    </row>
    <row r="11" spans="1:47" ht="54.75">
      <c r="A11" s="6">
        <v>2</v>
      </c>
      <c r="B11" s="6">
        <v>3</v>
      </c>
      <c r="C11" s="7" t="s">
        <v>73</v>
      </c>
      <c r="D11" s="8" t="s">
        <v>52</v>
      </c>
      <c r="E11" s="9" t="s">
        <v>53</v>
      </c>
      <c r="F11" s="9" t="s">
        <v>54</v>
      </c>
      <c r="G11" s="8" t="s">
        <v>55</v>
      </c>
      <c r="H11" s="10">
        <v>30219</v>
      </c>
      <c r="I11" s="11">
        <v>42736</v>
      </c>
      <c r="J11" s="12" t="str">
        <f t="shared" si="0"/>
        <v>34years3months7days</v>
      </c>
      <c r="K11" s="13" t="s">
        <v>56</v>
      </c>
      <c r="L11" s="14" t="s">
        <v>74</v>
      </c>
      <c r="M11" s="7"/>
      <c r="N11" s="7"/>
      <c r="O11" s="8">
        <v>750</v>
      </c>
      <c r="P11" s="9">
        <v>604</v>
      </c>
      <c r="Q11" s="15">
        <f>P11/O11*100</f>
        <v>80.533333333333331</v>
      </c>
      <c r="R11" s="16">
        <f>Q11*20/100</f>
        <v>16.106666666666666</v>
      </c>
      <c r="S11" s="8">
        <v>900</v>
      </c>
      <c r="T11" s="26">
        <v>564</v>
      </c>
      <c r="U11" s="15">
        <f>T11/900*100</f>
        <v>62.666666666666671</v>
      </c>
      <c r="V11" s="15">
        <f>U11*20/100</f>
        <v>12.533333333333335</v>
      </c>
      <c r="W11" s="8">
        <v>600</v>
      </c>
      <c r="X11" s="8">
        <v>339</v>
      </c>
      <c r="Y11" s="8">
        <v>550</v>
      </c>
      <c r="Z11" s="8">
        <v>336</v>
      </c>
      <c r="AA11" s="8">
        <v>400</v>
      </c>
      <c r="AB11" s="8">
        <v>233</v>
      </c>
      <c r="AC11" s="8">
        <v>900</v>
      </c>
      <c r="AD11" s="8">
        <v>509</v>
      </c>
      <c r="AE11" s="8">
        <f t="shared" ref="AE11:AE25" si="1">W11+Y11+AA11+AC11</f>
        <v>2450</v>
      </c>
      <c r="AF11" s="8">
        <f t="shared" ref="AF11:AF25" si="2">AD11+AB11+Z11+X11</f>
        <v>1417</v>
      </c>
      <c r="AG11" s="15">
        <f t="shared" ref="AG11:AG25" si="3">AF11/AE11*100</f>
        <v>57.83673469387756</v>
      </c>
      <c r="AH11" s="15">
        <f t="shared" ref="AH11:AH25" si="4">AG11*60/100</f>
        <v>34.702040816326537</v>
      </c>
      <c r="AI11" s="17">
        <f t="shared" ref="AI11:AI25" si="5">R11+V11+AH11</f>
        <v>63.342040816326538</v>
      </c>
      <c r="AJ11" s="8" t="s">
        <v>58</v>
      </c>
      <c r="AK11" s="17">
        <f t="shared" ref="AK11:AK24" si="6">AI11-0</f>
        <v>63.342040816326538</v>
      </c>
      <c r="AL11" s="18">
        <v>635</v>
      </c>
      <c r="AM11" s="18">
        <v>1</v>
      </c>
      <c r="AN11" s="18" t="s">
        <v>59</v>
      </c>
      <c r="AO11" s="7" t="s">
        <v>59</v>
      </c>
      <c r="AP11" s="7" t="s">
        <v>75</v>
      </c>
      <c r="AQ11" s="12" t="s">
        <v>61</v>
      </c>
      <c r="AR11" s="19" t="s">
        <v>76</v>
      </c>
      <c r="AS11" s="27" t="s">
        <v>72</v>
      </c>
      <c r="AT11" s="21"/>
      <c r="AU11" s="22"/>
    </row>
    <row r="12" spans="1:47" ht="96.75" customHeight="1">
      <c r="A12" s="6">
        <v>6</v>
      </c>
      <c r="B12" s="6">
        <v>4</v>
      </c>
      <c r="C12" s="7" t="s">
        <v>77</v>
      </c>
      <c r="D12" s="8" t="s">
        <v>52</v>
      </c>
      <c r="E12" s="9" t="s">
        <v>53</v>
      </c>
      <c r="F12" s="9" t="s">
        <v>54</v>
      </c>
      <c r="G12" s="8" t="s">
        <v>78</v>
      </c>
      <c r="H12" s="10">
        <v>29945</v>
      </c>
      <c r="I12" s="11">
        <v>42736</v>
      </c>
      <c r="J12" s="12" t="str">
        <f t="shared" si="0"/>
        <v>35years0months7days</v>
      </c>
      <c r="K12" s="13" t="s">
        <v>56</v>
      </c>
      <c r="L12" s="14" t="s">
        <v>79</v>
      </c>
      <c r="M12" s="7"/>
      <c r="N12" s="7"/>
      <c r="O12" s="8">
        <v>750</v>
      </c>
      <c r="P12" s="8">
        <v>650</v>
      </c>
      <c r="Q12" s="15">
        <f>P12/O12*100</f>
        <v>86.666666666666671</v>
      </c>
      <c r="R12" s="16">
        <f>Q12*20/100</f>
        <v>17.333333333333336</v>
      </c>
      <c r="S12" s="8">
        <v>900</v>
      </c>
      <c r="T12" s="28">
        <v>585</v>
      </c>
      <c r="U12" s="15">
        <f>T12/900*100</f>
        <v>65</v>
      </c>
      <c r="V12" s="15">
        <f>U12*20/100</f>
        <v>13</v>
      </c>
      <c r="W12" s="8">
        <v>600</v>
      </c>
      <c r="X12" s="8">
        <v>345</v>
      </c>
      <c r="Y12" s="8">
        <v>550</v>
      </c>
      <c r="Z12" s="8">
        <v>307</v>
      </c>
      <c r="AA12" s="8">
        <v>400</v>
      </c>
      <c r="AB12" s="8">
        <v>219</v>
      </c>
      <c r="AC12" s="8">
        <v>900</v>
      </c>
      <c r="AD12" s="8">
        <f>(156+168+119+54)</f>
        <v>497</v>
      </c>
      <c r="AE12" s="8">
        <f>W12+Y12+AA12+AC12</f>
        <v>2450</v>
      </c>
      <c r="AF12" s="8">
        <f>AD12+AB12+Z12+X12</f>
        <v>1368</v>
      </c>
      <c r="AG12" s="15">
        <f>AF12/AE12*100</f>
        <v>55.836734693877553</v>
      </c>
      <c r="AH12" s="15">
        <f>AG12*60/100</f>
        <v>33.502040816326527</v>
      </c>
      <c r="AI12" s="17">
        <f>R12+V12+AH12</f>
        <v>63.835374149659863</v>
      </c>
      <c r="AJ12" s="8">
        <v>2</v>
      </c>
      <c r="AK12" s="29">
        <f>AI12-1</f>
        <v>62.835374149659863</v>
      </c>
      <c r="AL12" s="18">
        <v>692</v>
      </c>
      <c r="AM12" s="18">
        <v>1</v>
      </c>
      <c r="AN12" s="18" t="s">
        <v>59</v>
      </c>
      <c r="AO12" s="7" t="s">
        <v>59</v>
      </c>
      <c r="AP12" s="7" t="s">
        <v>80</v>
      </c>
      <c r="AQ12" s="12" t="s">
        <v>61</v>
      </c>
      <c r="AR12" s="19" t="s">
        <v>76</v>
      </c>
      <c r="AS12" s="27" t="s">
        <v>81</v>
      </c>
      <c r="AT12" s="21"/>
      <c r="AU12" s="22"/>
    </row>
    <row r="13" spans="1:47" ht="69">
      <c r="A13" s="6">
        <v>7</v>
      </c>
      <c r="B13" s="6">
        <v>5</v>
      </c>
      <c r="C13" s="7" t="s">
        <v>82</v>
      </c>
      <c r="D13" s="8" t="s">
        <v>52</v>
      </c>
      <c r="E13" s="9" t="s">
        <v>53</v>
      </c>
      <c r="F13" s="9" t="s">
        <v>54</v>
      </c>
      <c r="G13" s="8" t="s">
        <v>78</v>
      </c>
      <c r="H13" s="10">
        <v>30151</v>
      </c>
      <c r="I13" s="11">
        <v>42736</v>
      </c>
      <c r="J13" s="12" t="str">
        <f t="shared" si="0"/>
        <v>34years5months13days</v>
      </c>
      <c r="K13" s="13" t="s">
        <v>56</v>
      </c>
      <c r="L13" s="14" t="s">
        <v>83</v>
      </c>
      <c r="M13" s="7"/>
      <c r="N13" s="7"/>
      <c r="O13" s="8">
        <v>750</v>
      </c>
      <c r="P13" s="8">
        <v>575</v>
      </c>
      <c r="Q13" s="15">
        <f>P13/O13*100</f>
        <v>76.666666666666671</v>
      </c>
      <c r="R13" s="16">
        <f>Q13*20/100</f>
        <v>15.333333333333336</v>
      </c>
      <c r="S13" s="8">
        <v>900</v>
      </c>
      <c r="T13" s="8">
        <v>454</v>
      </c>
      <c r="U13" s="15">
        <f>T13/900*100</f>
        <v>50.44444444444445</v>
      </c>
      <c r="V13" s="15">
        <f>U13*20/100</f>
        <v>10.08888888888889</v>
      </c>
      <c r="W13" s="8">
        <v>600</v>
      </c>
      <c r="X13" s="8">
        <v>348</v>
      </c>
      <c r="Y13" s="8">
        <v>550</v>
      </c>
      <c r="Z13" s="8">
        <v>320</v>
      </c>
      <c r="AA13" s="8">
        <v>400</v>
      </c>
      <c r="AB13" s="8">
        <v>231</v>
      </c>
      <c r="AC13" s="8">
        <v>900</v>
      </c>
      <c r="AD13" s="8">
        <v>482</v>
      </c>
      <c r="AE13" s="8">
        <f>W13+Y13+AA13+AC13</f>
        <v>2450</v>
      </c>
      <c r="AF13" s="8">
        <f>AD13+AB13+Z13+X13</f>
        <v>1381</v>
      </c>
      <c r="AG13" s="15">
        <f>AF13/AE13*100</f>
        <v>56.367346938775512</v>
      </c>
      <c r="AH13" s="15">
        <f>AG13*60/100</f>
        <v>33.820408163265306</v>
      </c>
      <c r="AI13" s="17">
        <f>R13+V13+AH13</f>
        <v>59.24263038548753</v>
      </c>
      <c r="AJ13" s="8">
        <v>1</v>
      </c>
      <c r="AK13" s="17">
        <f>AI13-0</f>
        <v>59.24263038548753</v>
      </c>
      <c r="AL13" s="18">
        <v>485</v>
      </c>
      <c r="AM13" s="18">
        <v>1</v>
      </c>
      <c r="AN13" s="18" t="s">
        <v>59</v>
      </c>
      <c r="AO13" s="7" t="s">
        <v>59</v>
      </c>
      <c r="AP13" s="7" t="s">
        <v>84</v>
      </c>
      <c r="AQ13" s="12" t="s">
        <v>61</v>
      </c>
      <c r="AR13" s="19" t="s">
        <v>85</v>
      </c>
      <c r="AS13" s="27" t="s">
        <v>86</v>
      </c>
      <c r="AT13" s="21"/>
      <c r="AU13" s="22"/>
    </row>
    <row r="14" spans="1:47" ht="51.75">
      <c r="A14" s="6">
        <v>3</v>
      </c>
      <c r="B14" s="1">
        <v>6</v>
      </c>
      <c r="C14" s="7" t="s">
        <v>87</v>
      </c>
      <c r="D14" s="8" t="s">
        <v>52</v>
      </c>
      <c r="E14" s="9" t="s">
        <v>53</v>
      </c>
      <c r="F14" s="9" t="s">
        <v>54</v>
      </c>
      <c r="G14" s="8" t="s">
        <v>66</v>
      </c>
      <c r="H14" s="10">
        <v>28642</v>
      </c>
      <c r="I14" s="11">
        <v>42736</v>
      </c>
      <c r="J14" s="12" t="str">
        <f t="shared" si="0"/>
        <v>38years7months0days</v>
      </c>
      <c r="K14" s="13" t="s">
        <v>56</v>
      </c>
      <c r="L14" s="14" t="s">
        <v>88</v>
      </c>
      <c r="M14" s="7"/>
      <c r="N14" s="7"/>
      <c r="O14" s="8">
        <v>750</v>
      </c>
      <c r="P14" s="8">
        <v>611</v>
      </c>
      <c r="Q14" s="15">
        <f t="shared" ref="Q14:Q16" si="7">P14/O14*100</f>
        <v>81.466666666666669</v>
      </c>
      <c r="R14" s="16">
        <f t="shared" ref="R14:R25" si="8">Q14*20/100</f>
        <v>16.293333333333337</v>
      </c>
      <c r="S14" s="8">
        <v>900</v>
      </c>
      <c r="T14" s="23">
        <v>502</v>
      </c>
      <c r="U14" s="15">
        <f t="shared" ref="U14:U25" si="9">T14/900*100</f>
        <v>55.777777777777779</v>
      </c>
      <c r="V14" s="15">
        <f t="shared" ref="V14:V25" si="10">U14*20/100</f>
        <v>11.155555555555557</v>
      </c>
      <c r="W14" s="8">
        <v>1000</v>
      </c>
      <c r="X14" s="8">
        <v>547</v>
      </c>
      <c r="Y14" s="8">
        <v>1200</v>
      </c>
      <c r="Z14" s="8">
        <v>678</v>
      </c>
      <c r="AA14" s="8">
        <v>1600</v>
      </c>
      <c r="AB14" s="8">
        <v>897</v>
      </c>
      <c r="AC14" s="8">
        <v>0</v>
      </c>
      <c r="AD14" s="8">
        <v>0</v>
      </c>
      <c r="AE14" s="8">
        <f t="shared" si="1"/>
        <v>3800</v>
      </c>
      <c r="AF14" s="8">
        <f t="shared" si="2"/>
        <v>2122</v>
      </c>
      <c r="AG14" s="15">
        <f t="shared" si="3"/>
        <v>55.84210526315789</v>
      </c>
      <c r="AH14" s="15">
        <f t="shared" si="4"/>
        <v>33.505263157894731</v>
      </c>
      <c r="AI14" s="17">
        <f t="shared" si="5"/>
        <v>60.954152046783626</v>
      </c>
      <c r="AJ14" s="8" t="s">
        <v>89</v>
      </c>
      <c r="AK14" s="17">
        <f>AI14-2</f>
        <v>58.954152046783626</v>
      </c>
      <c r="AL14" s="18">
        <v>473</v>
      </c>
      <c r="AM14" s="18">
        <v>1</v>
      </c>
      <c r="AN14" s="18" t="s">
        <v>59</v>
      </c>
      <c r="AO14" s="7" t="s">
        <v>59</v>
      </c>
      <c r="AP14" s="7" t="s">
        <v>90</v>
      </c>
      <c r="AQ14" s="12" t="s">
        <v>61</v>
      </c>
      <c r="AR14" s="19" t="s">
        <v>76</v>
      </c>
      <c r="AS14" s="20" t="s">
        <v>63</v>
      </c>
      <c r="AT14" s="21"/>
      <c r="AU14" s="22"/>
    </row>
    <row r="15" spans="1:47" ht="66">
      <c r="A15" s="6">
        <v>8</v>
      </c>
      <c r="B15" s="6">
        <v>7</v>
      </c>
      <c r="C15" s="7" t="s">
        <v>91</v>
      </c>
      <c r="D15" s="8" t="s">
        <v>52</v>
      </c>
      <c r="E15" s="9" t="s">
        <v>53</v>
      </c>
      <c r="F15" s="9" t="s">
        <v>54</v>
      </c>
      <c r="G15" s="8" t="s">
        <v>55</v>
      </c>
      <c r="H15" s="10">
        <v>30632</v>
      </c>
      <c r="I15" s="11">
        <v>42736</v>
      </c>
      <c r="J15" s="12" t="str">
        <f t="shared" si="0"/>
        <v>33years1months20days</v>
      </c>
      <c r="K15" s="13" t="s">
        <v>56</v>
      </c>
      <c r="L15" s="14" t="s">
        <v>92</v>
      </c>
      <c r="M15" s="7"/>
      <c r="N15" s="7"/>
      <c r="O15" s="8">
        <v>500</v>
      </c>
      <c r="P15" s="8">
        <v>347</v>
      </c>
      <c r="Q15" s="15">
        <f>P15/O15*100</f>
        <v>69.399999999999991</v>
      </c>
      <c r="R15" s="16">
        <f>Q15*20/100</f>
        <v>13.879999999999997</v>
      </c>
      <c r="S15" s="8">
        <v>500</v>
      </c>
      <c r="T15" s="8">
        <v>338</v>
      </c>
      <c r="U15" s="15">
        <f>T15/900*100</f>
        <v>37.55555555555555</v>
      </c>
      <c r="V15" s="15">
        <f>U15*20/100</f>
        <v>7.5111111111111093</v>
      </c>
      <c r="W15" s="8">
        <v>600</v>
      </c>
      <c r="X15" s="23">
        <v>373</v>
      </c>
      <c r="Y15" s="8">
        <v>550</v>
      </c>
      <c r="Z15" s="8">
        <v>352</v>
      </c>
      <c r="AA15" s="8">
        <v>400</v>
      </c>
      <c r="AB15" s="8">
        <v>231</v>
      </c>
      <c r="AC15" s="8">
        <v>900</v>
      </c>
      <c r="AD15" s="8">
        <v>551</v>
      </c>
      <c r="AE15" s="8">
        <f>W15+Y15+AA15+AC15</f>
        <v>2450</v>
      </c>
      <c r="AF15" s="8">
        <f>AD15+AB15+Z15+X15</f>
        <v>1507</v>
      </c>
      <c r="AG15" s="15">
        <f>AF15/AE15*100</f>
        <v>61.510204081632658</v>
      </c>
      <c r="AH15" s="15">
        <f>AG15*60/100</f>
        <v>36.906122448979595</v>
      </c>
      <c r="AI15" s="17">
        <f>R15+V15+AH15</f>
        <v>58.297233560090703</v>
      </c>
      <c r="AJ15" s="8">
        <v>1</v>
      </c>
      <c r="AK15" s="17">
        <f>AI15-0</f>
        <v>58.297233560090703</v>
      </c>
      <c r="AL15" s="18">
        <v>486</v>
      </c>
      <c r="AM15" s="18">
        <v>1</v>
      </c>
      <c r="AN15" s="18" t="s">
        <v>59</v>
      </c>
      <c r="AO15" s="7" t="s">
        <v>59</v>
      </c>
      <c r="AP15" s="7" t="s">
        <v>93</v>
      </c>
      <c r="AQ15" s="12" t="s">
        <v>61</v>
      </c>
      <c r="AR15" s="19" t="s">
        <v>76</v>
      </c>
      <c r="AS15" s="20" t="s">
        <v>63</v>
      </c>
      <c r="AT15" s="21"/>
      <c r="AU15" s="22"/>
    </row>
    <row r="16" spans="1:47" ht="66">
      <c r="A16" s="6">
        <v>5</v>
      </c>
      <c r="B16" s="6">
        <v>8</v>
      </c>
      <c r="C16" s="7" t="s">
        <v>94</v>
      </c>
      <c r="D16" s="8" t="s">
        <v>52</v>
      </c>
      <c r="E16" s="9" t="s">
        <v>53</v>
      </c>
      <c r="F16" s="9" t="s">
        <v>54</v>
      </c>
      <c r="G16" s="8" t="s">
        <v>95</v>
      </c>
      <c r="H16" s="10">
        <v>29778</v>
      </c>
      <c r="I16" s="11">
        <v>42736</v>
      </c>
      <c r="J16" s="12" t="str">
        <f t="shared" si="0"/>
        <v>35years5months21days</v>
      </c>
      <c r="K16" s="13" t="s">
        <v>56</v>
      </c>
      <c r="L16" s="14" t="s">
        <v>96</v>
      </c>
      <c r="M16" s="7"/>
      <c r="N16" s="7"/>
      <c r="O16" s="8">
        <v>750</v>
      </c>
      <c r="P16" s="8">
        <v>395</v>
      </c>
      <c r="Q16" s="15">
        <f t="shared" si="7"/>
        <v>52.666666666666664</v>
      </c>
      <c r="R16" s="16">
        <f t="shared" si="8"/>
        <v>10.533333333333333</v>
      </c>
      <c r="S16" s="8">
        <v>900</v>
      </c>
      <c r="T16" s="8">
        <v>462</v>
      </c>
      <c r="U16" s="15">
        <f t="shared" si="9"/>
        <v>51.333333333333329</v>
      </c>
      <c r="V16" s="15">
        <f t="shared" si="10"/>
        <v>10.266666666666666</v>
      </c>
      <c r="W16" s="8">
        <v>600</v>
      </c>
      <c r="X16" s="8">
        <f>107+104+100</f>
        <v>311</v>
      </c>
      <c r="Y16" s="8">
        <v>550</v>
      </c>
      <c r="Z16" s="8">
        <f>84+82+79+57</f>
        <v>302</v>
      </c>
      <c r="AA16" s="8">
        <v>400</v>
      </c>
      <c r="AB16" s="8">
        <v>212</v>
      </c>
      <c r="AC16" s="8">
        <v>900</v>
      </c>
      <c r="AD16" s="8">
        <f>162+113+154+90+59</f>
        <v>578</v>
      </c>
      <c r="AE16" s="8">
        <f t="shared" si="1"/>
        <v>2450</v>
      </c>
      <c r="AF16" s="8">
        <f t="shared" si="2"/>
        <v>1403</v>
      </c>
      <c r="AG16" s="15">
        <f t="shared" si="3"/>
        <v>57.265306122448976</v>
      </c>
      <c r="AH16" s="15">
        <f t="shared" si="4"/>
        <v>34.359183673469389</v>
      </c>
      <c r="AI16" s="17">
        <f t="shared" si="5"/>
        <v>55.159183673469386</v>
      </c>
      <c r="AJ16" s="8" t="s">
        <v>97</v>
      </c>
      <c r="AK16" s="17">
        <f>AI16-3</f>
        <v>52.159183673469386</v>
      </c>
      <c r="AL16" s="18">
        <v>584</v>
      </c>
      <c r="AM16" s="18">
        <v>1</v>
      </c>
      <c r="AN16" s="18" t="s">
        <v>59</v>
      </c>
      <c r="AO16" s="7" t="s">
        <v>59</v>
      </c>
      <c r="AP16" s="7" t="s">
        <v>98</v>
      </c>
      <c r="AQ16" s="12" t="s">
        <v>61</v>
      </c>
      <c r="AR16" s="19" t="s">
        <v>99</v>
      </c>
      <c r="AS16" s="27" t="s">
        <v>72</v>
      </c>
      <c r="AT16" s="21"/>
      <c r="AU16" s="22"/>
    </row>
    <row r="17" spans="1:47" ht="16.5">
      <c r="A17" s="6"/>
      <c r="B17" s="30"/>
      <c r="C17" s="53" t="s">
        <v>100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5"/>
      <c r="AT17" s="21"/>
      <c r="AU17" s="22"/>
    </row>
    <row r="18" spans="1:47" ht="72.75">
      <c r="A18" s="6">
        <v>9</v>
      </c>
      <c r="B18" s="6">
        <v>1</v>
      </c>
      <c r="C18" s="7" t="s">
        <v>101</v>
      </c>
      <c r="D18" s="8" t="s">
        <v>102</v>
      </c>
      <c r="E18" s="9" t="s">
        <v>103</v>
      </c>
      <c r="F18" s="9" t="s">
        <v>104</v>
      </c>
      <c r="G18" s="8" t="s">
        <v>55</v>
      </c>
      <c r="H18" s="10">
        <v>32449</v>
      </c>
      <c r="I18" s="11">
        <v>42736</v>
      </c>
      <c r="J18" s="12" t="str">
        <f t="shared" ref="J18:J25" si="11">DATEDIF(H18,I18,"y")&amp;"years"&amp;DATEDIF(H18,I18,"ym")&amp;"months"&amp;DATEDIF(H18,I18,"md")&amp;"days"</f>
        <v>28years1months30days</v>
      </c>
      <c r="K18" s="13" t="s">
        <v>56</v>
      </c>
      <c r="L18" s="14" t="s">
        <v>105</v>
      </c>
      <c r="M18" s="7"/>
      <c r="N18" s="7"/>
      <c r="O18" s="8">
        <v>500</v>
      </c>
      <c r="P18" s="8">
        <v>465</v>
      </c>
      <c r="Q18" s="15">
        <f t="shared" ref="Q18:Q25" si="12">P18/O18*100</f>
        <v>93</v>
      </c>
      <c r="R18" s="16">
        <f t="shared" si="8"/>
        <v>18.600000000000001</v>
      </c>
      <c r="S18" s="8">
        <v>900</v>
      </c>
      <c r="T18" s="8">
        <v>751</v>
      </c>
      <c r="U18" s="15">
        <f t="shared" si="9"/>
        <v>83.444444444444443</v>
      </c>
      <c r="V18" s="15">
        <f t="shared" si="10"/>
        <v>16.68888888888889</v>
      </c>
      <c r="W18" s="8">
        <v>600</v>
      </c>
      <c r="X18" s="23">
        <v>444</v>
      </c>
      <c r="Y18" s="8">
        <v>550</v>
      </c>
      <c r="Z18" s="8">
        <v>401</v>
      </c>
      <c r="AA18" s="8">
        <v>400</v>
      </c>
      <c r="AB18" s="8">
        <v>265</v>
      </c>
      <c r="AC18" s="8">
        <v>900</v>
      </c>
      <c r="AD18" s="8">
        <v>599</v>
      </c>
      <c r="AE18" s="8">
        <f t="shared" si="1"/>
        <v>2450</v>
      </c>
      <c r="AF18" s="8">
        <f t="shared" si="2"/>
        <v>1709</v>
      </c>
      <c r="AG18" s="15">
        <f t="shared" si="3"/>
        <v>69.755102040816325</v>
      </c>
      <c r="AH18" s="15">
        <f t="shared" si="4"/>
        <v>41.853061224489792</v>
      </c>
      <c r="AI18" s="17">
        <f t="shared" si="5"/>
        <v>77.141950113378684</v>
      </c>
      <c r="AJ18" s="8">
        <v>1</v>
      </c>
      <c r="AK18" s="17">
        <f t="shared" si="6"/>
        <v>77.141950113378684</v>
      </c>
      <c r="AL18" s="18">
        <v>527</v>
      </c>
      <c r="AM18" s="18">
        <v>1</v>
      </c>
      <c r="AN18" s="18" t="s">
        <v>59</v>
      </c>
      <c r="AO18" s="7" t="s">
        <v>59</v>
      </c>
      <c r="AP18" s="7" t="s">
        <v>106</v>
      </c>
      <c r="AQ18" s="12" t="s">
        <v>61</v>
      </c>
      <c r="AR18" s="19" t="s">
        <v>107</v>
      </c>
      <c r="AS18" s="20" t="s">
        <v>108</v>
      </c>
      <c r="AT18" s="21"/>
      <c r="AU18" s="22"/>
    </row>
    <row r="19" spans="1:47" ht="103.5" customHeight="1">
      <c r="A19" s="6">
        <v>11</v>
      </c>
      <c r="B19" s="6">
        <v>2</v>
      </c>
      <c r="C19" s="7" t="s">
        <v>109</v>
      </c>
      <c r="D19" s="8" t="s">
        <v>52</v>
      </c>
      <c r="E19" s="9" t="s">
        <v>103</v>
      </c>
      <c r="F19" s="9" t="s">
        <v>104</v>
      </c>
      <c r="G19" s="8" t="s">
        <v>55</v>
      </c>
      <c r="H19" s="10">
        <v>30531</v>
      </c>
      <c r="I19" s="11">
        <v>42736</v>
      </c>
      <c r="J19" s="12" t="str">
        <f t="shared" si="11"/>
        <v>33years4months29days</v>
      </c>
      <c r="K19" s="13" t="s">
        <v>56</v>
      </c>
      <c r="L19" s="14" t="s">
        <v>110</v>
      </c>
      <c r="M19" s="7"/>
      <c r="N19" s="7"/>
      <c r="O19" s="8">
        <v>600</v>
      </c>
      <c r="P19" s="8">
        <v>459</v>
      </c>
      <c r="Q19" s="15">
        <f>P19/O19*100</f>
        <v>76.5</v>
      </c>
      <c r="R19" s="16">
        <f>Q19*20/100</f>
        <v>15.3</v>
      </c>
      <c r="S19" s="8">
        <v>900</v>
      </c>
      <c r="T19" s="8">
        <v>605</v>
      </c>
      <c r="U19" s="15">
        <f>T19/900*100</f>
        <v>67.222222222222229</v>
      </c>
      <c r="V19" s="15">
        <f>U19*20/100</f>
        <v>13.444444444444446</v>
      </c>
      <c r="W19" s="8">
        <v>600</v>
      </c>
      <c r="X19" s="23">
        <v>387</v>
      </c>
      <c r="Y19" s="8">
        <v>550</v>
      </c>
      <c r="Z19" s="8">
        <v>349</v>
      </c>
      <c r="AA19" s="8">
        <v>400</v>
      </c>
      <c r="AB19" s="8">
        <v>240</v>
      </c>
      <c r="AC19" s="8">
        <v>900</v>
      </c>
      <c r="AD19" s="8">
        <v>534</v>
      </c>
      <c r="AE19" s="8">
        <f>W19+Y19+AA19+AC19</f>
        <v>2450</v>
      </c>
      <c r="AF19" s="8">
        <f>AD19+AB19+Z19+X19</f>
        <v>1510</v>
      </c>
      <c r="AG19" s="15">
        <f>AF19/AE19*100</f>
        <v>61.632653061224488</v>
      </c>
      <c r="AH19" s="15">
        <f>AG19*60/100</f>
        <v>36.979591836734691</v>
      </c>
      <c r="AI19" s="17">
        <f>R19+V19+AH19</f>
        <v>65.724036281179139</v>
      </c>
      <c r="AJ19" s="8">
        <v>1</v>
      </c>
      <c r="AK19" s="29">
        <f>AI19-0</f>
        <v>65.724036281179139</v>
      </c>
      <c r="AL19" s="18">
        <v>517</v>
      </c>
      <c r="AM19" s="18">
        <v>1</v>
      </c>
      <c r="AN19" s="18" t="s">
        <v>59</v>
      </c>
      <c r="AO19" s="7" t="s">
        <v>59</v>
      </c>
      <c r="AP19" s="7" t="s">
        <v>111</v>
      </c>
      <c r="AQ19" s="12" t="s">
        <v>61</v>
      </c>
      <c r="AR19" s="19" t="s">
        <v>71</v>
      </c>
      <c r="AS19" s="20" t="s">
        <v>112</v>
      </c>
      <c r="AT19" s="21"/>
      <c r="AU19" s="22"/>
    </row>
    <row r="20" spans="1:47" ht="53.25">
      <c r="A20" s="31">
        <v>16</v>
      </c>
      <c r="B20" s="31">
        <v>3</v>
      </c>
      <c r="C20" s="32" t="s">
        <v>113</v>
      </c>
      <c r="D20" s="33" t="s">
        <v>52</v>
      </c>
      <c r="E20" s="34" t="s">
        <v>103</v>
      </c>
      <c r="F20" s="34" t="s">
        <v>104</v>
      </c>
      <c r="G20" s="33" t="s">
        <v>78</v>
      </c>
      <c r="H20" s="35">
        <v>30081</v>
      </c>
      <c r="I20" s="36">
        <v>42736</v>
      </c>
      <c r="J20" s="37" t="str">
        <f t="shared" si="11"/>
        <v>34years7months22days</v>
      </c>
      <c r="K20" s="38" t="s">
        <v>56</v>
      </c>
      <c r="L20" s="39" t="s">
        <v>114</v>
      </c>
      <c r="M20" s="32"/>
      <c r="N20" s="32"/>
      <c r="O20" s="33">
        <v>750</v>
      </c>
      <c r="P20" s="33">
        <v>552</v>
      </c>
      <c r="Q20" s="40">
        <f>P20/O20*100</f>
        <v>73.599999999999994</v>
      </c>
      <c r="R20" s="41">
        <f>Q20*20/100</f>
        <v>14.72</v>
      </c>
      <c r="S20" s="33">
        <v>900</v>
      </c>
      <c r="T20" s="42">
        <v>569</v>
      </c>
      <c r="U20" s="40">
        <f>T20/900*100</f>
        <v>63.222222222222221</v>
      </c>
      <c r="V20" s="40">
        <f>U20*20/100</f>
        <v>12.644444444444444</v>
      </c>
      <c r="W20" s="33">
        <v>600</v>
      </c>
      <c r="X20" s="33">
        <v>350</v>
      </c>
      <c r="Y20" s="33">
        <v>550</v>
      </c>
      <c r="Z20" s="33">
        <v>345</v>
      </c>
      <c r="AA20" s="33">
        <v>400</v>
      </c>
      <c r="AB20" s="33">
        <v>248</v>
      </c>
      <c r="AC20" s="33">
        <v>900</v>
      </c>
      <c r="AD20" s="33">
        <v>533</v>
      </c>
      <c r="AE20" s="33">
        <f>W20+Y20+AA20+AC20</f>
        <v>2450</v>
      </c>
      <c r="AF20" s="33">
        <f>AD20+AB20+Z20+X20</f>
        <v>1476</v>
      </c>
      <c r="AG20" s="40">
        <f>AF20/AE20*100</f>
        <v>60.244897959183675</v>
      </c>
      <c r="AH20" s="40">
        <f>AG20*60/100</f>
        <v>36.146938775510208</v>
      </c>
      <c r="AI20" s="43">
        <f>R20+V20+AH20</f>
        <v>63.511383219954652</v>
      </c>
      <c r="AJ20" s="33">
        <v>1</v>
      </c>
      <c r="AK20" s="43">
        <f>AI20-0</f>
        <v>63.511383219954652</v>
      </c>
      <c r="AL20" s="44">
        <v>469</v>
      </c>
      <c r="AM20" s="44">
        <v>1</v>
      </c>
      <c r="AN20" s="44" t="s">
        <v>59</v>
      </c>
      <c r="AO20" s="32" t="s">
        <v>59</v>
      </c>
      <c r="AP20" s="32" t="s">
        <v>115</v>
      </c>
      <c r="AQ20" s="37" t="s">
        <v>61</v>
      </c>
      <c r="AR20" s="45" t="s">
        <v>76</v>
      </c>
      <c r="AS20" s="46" t="s">
        <v>63</v>
      </c>
      <c r="AT20" s="47"/>
      <c r="AU20" s="48"/>
    </row>
    <row r="21" spans="1:47" ht="63">
      <c r="A21" s="31">
        <v>15</v>
      </c>
      <c r="B21" s="31">
        <v>4</v>
      </c>
      <c r="C21" s="32" t="s">
        <v>116</v>
      </c>
      <c r="D21" s="33" t="s">
        <v>52</v>
      </c>
      <c r="E21" s="34" t="s">
        <v>103</v>
      </c>
      <c r="F21" s="34" t="s">
        <v>104</v>
      </c>
      <c r="G21" s="33" t="s">
        <v>55</v>
      </c>
      <c r="H21" s="35">
        <v>28314</v>
      </c>
      <c r="I21" s="36">
        <v>42736</v>
      </c>
      <c r="J21" s="37" t="str">
        <f t="shared" si="11"/>
        <v>39years5months24days</v>
      </c>
      <c r="K21" s="38" t="s">
        <v>56</v>
      </c>
      <c r="L21" s="39" t="s">
        <v>117</v>
      </c>
      <c r="M21" s="32"/>
      <c r="N21" s="32"/>
      <c r="O21" s="33">
        <v>750</v>
      </c>
      <c r="P21" s="33">
        <v>587</v>
      </c>
      <c r="Q21" s="40">
        <f>P21/O21*100</f>
        <v>78.266666666666666</v>
      </c>
      <c r="R21" s="41">
        <f>Q21*20/100</f>
        <v>15.653333333333332</v>
      </c>
      <c r="S21" s="33">
        <v>900</v>
      </c>
      <c r="T21" s="33">
        <v>566</v>
      </c>
      <c r="U21" s="40">
        <f>T21/900*100</f>
        <v>62.888888888888893</v>
      </c>
      <c r="V21" s="40">
        <f>U21*20/100</f>
        <v>12.577777777777778</v>
      </c>
      <c r="W21" s="33">
        <v>600</v>
      </c>
      <c r="X21" s="33">
        <v>356</v>
      </c>
      <c r="Y21" s="33">
        <v>550</v>
      </c>
      <c r="Z21" s="33">
        <v>334</v>
      </c>
      <c r="AA21" s="33">
        <v>400</v>
      </c>
      <c r="AB21" s="33">
        <v>224</v>
      </c>
      <c r="AC21" s="33">
        <v>900</v>
      </c>
      <c r="AD21" s="33">
        <v>504</v>
      </c>
      <c r="AE21" s="33">
        <f>W21+Y21+AA21+AC21</f>
        <v>2450</v>
      </c>
      <c r="AF21" s="33">
        <f>AD21+AB21+Z21+X21</f>
        <v>1418</v>
      </c>
      <c r="AG21" s="40">
        <f>AF21/AE21*100</f>
        <v>57.877551020408156</v>
      </c>
      <c r="AH21" s="40">
        <f>AG21*60/100</f>
        <v>34.726530612244893</v>
      </c>
      <c r="AI21" s="43">
        <f>R21+V21+AH21</f>
        <v>62.957641723356005</v>
      </c>
      <c r="AJ21" s="33">
        <v>1</v>
      </c>
      <c r="AK21" s="43">
        <f>AI21-0</f>
        <v>62.957641723356005</v>
      </c>
      <c r="AL21" s="44">
        <v>581</v>
      </c>
      <c r="AM21" s="44">
        <v>1</v>
      </c>
      <c r="AN21" s="44" t="s">
        <v>59</v>
      </c>
      <c r="AO21" s="32" t="s">
        <v>59</v>
      </c>
      <c r="AP21" s="32" t="s">
        <v>118</v>
      </c>
      <c r="AQ21" s="37" t="s">
        <v>61</v>
      </c>
      <c r="AR21" s="45" t="s">
        <v>119</v>
      </c>
      <c r="AS21" s="46" t="s">
        <v>120</v>
      </c>
      <c r="AT21" s="47"/>
      <c r="AU21" s="48"/>
    </row>
    <row r="22" spans="1:47" ht="56.25">
      <c r="A22" s="31">
        <v>12</v>
      </c>
      <c r="B22" s="31">
        <v>5</v>
      </c>
      <c r="C22" s="32" t="s">
        <v>121</v>
      </c>
      <c r="D22" s="33" t="s">
        <v>52</v>
      </c>
      <c r="E22" s="34" t="s">
        <v>103</v>
      </c>
      <c r="F22" s="34" t="s">
        <v>104</v>
      </c>
      <c r="G22" s="33" t="s">
        <v>55</v>
      </c>
      <c r="H22" s="35">
        <v>29750</v>
      </c>
      <c r="I22" s="36">
        <v>42736</v>
      </c>
      <c r="J22" s="37" t="str">
        <f t="shared" si="11"/>
        <v>35years6months19days</v>
      </c>
      <c r="K22" s="38" t="s">
        <v>56</v>
      </c>
      <c r="L22" s="39" t="s">
        <v>122</v>
      </c>
      <c r="M22" s="32"/>
      <c r="N22" s="32"/>
      <c r="O22" s="33">
        <v>750</v>
      </c>
      <c r="P22" s="33">
        <v>595</v>
      </c>
      <c r="Q22" s="40">
        <f>P22/O22*100</f>
        <v>79.333333333333329</v>
      </c>
      <c r="R22" s="41">
        <f>Q22*20/100</f>
        <v>15.866666666666665</v>
      </c>
      <c r="S22" s="33">
        <v>900</v>
      </c>
      <c r="T22" s="33">
        <v>566</v>
      </c>
      <c r="U22" s="40">
        <f>T22/900*100</f>
        <v>62.888888888888893</v>
      </c>
      <c r="V22" s="40">
        <f>U22*20/100</f>
        <v>12.577777777777778</v>
      </c>
      <c r="W22" s="33">
        <v>600</v>
      </c>
      <c r="X22" s="49">
        <v>340</v>
      </c>
      <c r="Y22" s="33">
        <v>550</v>
      </c>
      <c r="Z22" s="33">
        <v>319</v>
      </c>
      <c r="AA22" s="33">
        <v>400</v>
      </c>
      <c r="AB22" s="33">
        <v>242</v>
      </c>
      <c r="AC22" s="33">
        <v>900</v>
      </c>
      <c r="AD22" s="33">
        <v>487</v>
      </c>
      <c r="AE22" s="33">
        <f>W22+Y22+AA22+AC22</f>
        <v>2450</v>
      </c>
      <c r="AF22" s="33">
        <f>AD22+AB22+Z22+X22</f>
        <v>1388</v>
      </c>
      <c r="AG22" s="40">
        <f>AF22/AE22*100</f>
        <v>56.653061224489797</v>
      </c>
      <c r="AH22" s="40">
        <f>AG22*60/100</f>
        <v>33.991836734693877</v>
      </c>
      <c r="AI22" s="43">
        <f>R22+V22+AH22</f>
        <v>62.436281179138319</v>
      </c>
      <c r="AJ22" s="33">
        <v>1</v>
      </c>
      <c r="AK22" s="43">
        <f>AI22-0</f>
        <v>62.436281179138319</v>
      </c>
      <c r="AL22" s="44">
        <v>587</v>
      </c>
      <c r="AM22" s="44">
        <v>1</v>
      </c>
      <c r="AN22" s="44" t="s">
        <v>59</v>
      </c>
      <c r="AO22" s="32" t="s">
        <v>59</v>
      </c>
      <c r="AP22" s="32" t="s">
        <v>123</v>
      </c>
      <c r="AQ22" s="37" t="s">
        <v>61</v>
      </c>
      <c r="AR22" s="45" t="s">
        <v>124</v>
      </c>
      <c r="AS22" s="46" t="s">
        <v>63</v>
      </c>
      <c r="AT22" s="47"/>
      <c r="AU22" s="48"/>
    </row>
    <row r="23" spans="1:47" ht="87.75">
      <c r="A23" s="31">
        <v>13</v>
      </c>
      <c r="B23" s="31">
        <v>6</v>
      </c>
      <c r="C23" s="32" t="s">
        <v>125</v>
      </c>
      <c r="D23" s="33" t="s">
        <v>52</v>
      </c>
      <c r="E23" s="34" t="s">
        <v>103</v>
      </c>
      <c r="F23" s="34" t="s">
        <v>104</v>
      </c>
      <c r="G23" s="33" t="s">
        <v>55</v>
      </c>
      <c r="H23" s="35">
        <v>29716</v>
      </c>
      <c r="I23" s="36">
        <v>42736</v>
      </c>
      <c r="J23" s="37" t="str">
        <f t="shared" si="11"/>
        <v>35years7months22days</v>
      </c>
      <c r="K23" s="38" t="s">
        <v>56</v>
      </c>
      <c r="L23" s="39" t="s">
        <v>126</v>
      </c>
      <c r="M23" s="32"/>
      <c r="N23" s="32"/>
      <c r="O23" s="33">
        <v>500</v>
      </c>
      <c r="P23" s="33">
        <v>386</v>
      </c>
      <c r="Q23" s="40">
        <f>P23/O23*100</f>
        <v>77.2</v>
      </c>
      <c r="R23" s="41">
        <f>Q23*20/100</f>
        <v>15.44</v>
      </c>
      <c r="S23" s="33">
        <v>500</v>
      </c>
      <c r="T23" s="33">
        <v>369</v>
      </c>
      <c r="U23" s="40">
        <f>T23/900*100</f>
        <v>41</v>
      </c>
      <c r="V23" s="40">
        <f>U23*20/100</f>
        <v>8.1999999999999993</v>
      </c>
      <c r="W23" s="33">
        <v>600</v>
      </c>
      <c r="X23" s="42">
        <v>391</v>
      </c>
      <c r="Y23" s="33">
        <v>550</v>
      </c>
      <c r="Z23" s="33">
        <v>349</v>
      </c>
      <c r="AA23" s="33">
        <v>400</v>
      </c>
      <c r="AB23" s="33">
        <v>249</v>
      </c>
      <c r="AC23" s="33">
        <v>900</v>
      </c>
      <c r="AD23" s="33">
        <v>542</v>
      </c>
      <c r="AE23" s="33">
        <f>W23+Y23+AA23+AC23</f>
        <v>2450</v>
      </c>
      <c r="AF23" s="33">
        <f>AD23+AB23+Z23+X23</f>
        <v>1531</v>
      </c>
      <c r="AG23" s="40">
        <f>AF23/AE23*100</f>
        <v>62.489795918367349</v>
      </c>
      <c r="AH23" s="40">
        <f>AG23*60/100</f>
        <v>37.493877551020411</v>
      </c>
      <c r="AI23" s="43">
        <f>R23+V23+AH23</f>
        <v>61.133877551020412</v>
      </c>
      <c r="AJ23" s="33">
        <v>1</v>
      </c>
      <c r="AK23" s="29">
        <f>AI23-0</f>
        <v>61.133877551020412</v>
      </c>
      <c r="AL23" s="44">
        <v>529</v>
      </c>
      <c r="AM23" s="44">
        <v>1</v>
      </c>
      <c r="AN23" s="44" t="s">
        <v>59</v>
      </c>
      <c r="AO23" s="32" t="s">
        <v>59</v>
      </c>
      <c r="AP23" s="32" t="s">
        <v>127</v>
      </c>
      <c r="AQ23" s="37" t="s">
        <v>61</v>
      </c>
      <c r="AR23" s="45" t="s">
        <v>76</v>
      </c>
      <c r="AS23" s="46" t="s">
        <v>128</v>
      </c>
      <c r="AT23" s="47"/>
      <c r="AU23" s="48"/>
    </row>
    <row r="24" spans="1:47" ht="51.75">
      <c r="A24" s="6">
        <v>10</v>
      </c>
      <c r="B24" s="6">
        <v>7</v>
      </c>
      <c r="C24" s="7" t="s">
        <v>129</v>
      </c>
      <c r="D24" s="8" t="s">
        <v>52</v>
      </c>
      <c r="E24" s="9" t="s">
        <v>103</v>
      </c>
      <c r="F24" s="9" t="s">
        <v>104</v>
      </c>
      <c r="G24" s="8" t="s">
        <v>78</v>
      </c>
      <c r="H24" s="10">
        <v>30491</v>
      </c>
      <c r="I24" s="11">
        <v>42736</v>
      </c>
      <c r="J24" s="12" t="str">
        <f t="shared" si="11"/>
        <v>33years6months8days</v>
      </c>
      <c r="K24" s="13" t="s">
        <v>56</v>
      </c>
      <c r="L24" s="14" t="s">
        <v>130</v>
      </c>
      <c r="M24" s="7"/>
      <c r="N24" s="7"/>
      <c r="O24" s="8">
        <v>500</v>
      </c>
      <c r="P24" s="8">
        <v>411</v>
      </c>
      <c r="Q24" s="15">
        <f t="shared" si="12"/>
        <v>82.199999999999989</v>
      </c>
      <c r="R24" s="16">
        <f t="shared" si="8"/>
        <v>16.439999999999998</v>
      </c>
      <c r="S24" s="8">
        <v>500</v>
      </c>
      <c r="T24" s="8">
        <v>398</v>
      </c>
      <c r="U24" s="15">
        <f t="shared" si="9"/>
        <v>44.222222222222221</v>
      </c>
      <c r="V24" s="15">
        <f t="shared" si="10"/>
        <v>8.844444444444445</v>
      </c>
      <c r="W24" s="8">
        <v>600</v>
      </c>
      <c r="X24" s="23">
        <v>329</v>
      </c>
      <c r="Y24" s="8">
        <v>550</v>
      </c>
      <c r="Z24" s="8">
        <v>323</v>
      </c>
      <c r="AA24" s="8">
        <v>400</v>
      </c>
      <c r="AB24" s="8">
        <v>242</v>
      </c>
      <c r="AC24" s="8">
        <v>900</v>
      </c>
      <c r="AD24" s="8">
        <v>510</v>
      </c>
      <c r="AE24" s="8">
        <f t="shared" si="1"/>
        <v>2450</v>
      </c>
      <c r="AF24" s="8">
        <f t="shared" si="2"/>
        <v>1404</v>
      </c>
      <c r="AG24" s="15">
        <f t="shared" si="3"/>
        <v>57.306122448979593</v>
      </c>
      <c r="AH24" s="15">
        <f t="shared" si="4"/>
        <v>34.383673469387752</v>
      </c>
      <c r="AI24" s="17">
        <f t="shared" si="5"/>
        <v>59.668117913832191</v>
      </c>
      <c r="AJ24" s="8">
        <v>1</v>
      </c>
      <c r="AK24" s="17">
        <f t="shared" si="6"/>
        <v>59.668117913832191</v>
      </c>
      <c r="AL24" s="18">
        <v>599</v>
      </c>
      <c r="AM24" s="18">
        <v>1</v>
      </c>
      <c r="AN24" s="18" t="s">
        <v>59</v>
      </c>
      <c r="AO24" s="7" t="s">
        <v>59</v>
      </c>
      <c r="AP24" s="7" t="s">
        <v>131</v>
      </c>
      <c r="AQ24" s="12" t="s">
        <v>61</v>
      </c>
      <c r="AR24" s="19" t="s">
        <v>71</v>
      </c>
      <c r="AS24" s="20" t="s">
        <v>63</v>
      </c>
      <c r="AT24" s="21"/>
      <c r="AU24" s="22"/>
    </row>
    <row r="25" spans="1:47" ht="141.75">
      <c r="A25" s="31">
        <v>14</v>
      </c>
      <c r="B25" s="31">
        <v>8</v>
      </c>
      <c r="C25" s="32" t="s">
        <v>132</v>
      </c>
      <c r="D25" s="33" t="s">
        <v>52</v>
      </c>
      <c r="E25" s="34" t="s">
        <v>103</v>
      </c>
      <c r="F25" s="34" t="s">
        <v>104</v>
      </c>
      <c r="G25" s="33" t="s">
        <v>66</v>
      </c>
      <c r="H25" s="35">
        <v>31370</v>
      </c>
      <c r="I25" s="36">
        <v>42736</v>
      </c>
      <c r="J25" s="37" t="str">
        <f t="shared" si="11"/>
        <v>31years1months13days</v>
      </c>
      <c r="K25" s="38" t="s">
        <v>56</v>
      </c>
      <c r="L25" s="39" t="s">
        <v>133</v>
      </c>
      <c r="M25" s="32"/>
      <c r="N25" s="32"/>
      <c r="O25" s="33">
        <v>750</v>
      </c>
      <c r="P25" s="33">
        <v>442</v>
      </c>
      <c r="Q25" s="40">
        <f t="shared" si="12"/>
        <v>58.933333333333337</v>
      </c>
      <c r="R25" s="41">
        <f t="shared" si="8"/>
        <v>11.786666666666667</v>
      </c>
      <c r="S25" s="33">
        <v>900</v>
      </c>
      <c r="T25" s="42">
        <v>534</v>
      </c>
      <c r="U25" s="40">
        <f t="shared" si="9"/>
        <v>59.333333333333336</v>
      </c>
      <c r="V25" s="40">
        <f t="shared" si="10"/>
        <v>11.866666666666667</v>
      </c>
      <c r="W25" s="33">
        <v>600</v>
      </c>
      <c r="X25" s="33">
        <f>(33+30+13+26+16+28+35+13+29+17+24+26+10+24+10+11)</f>
        <v>345</v>
      </c>
      <c r="Y25" s="33">
        <v>550</v>
      </c>
      <c r="Z25" s="33">
        <f>(23+19+9+20+10+9+26+23+10+18+16+22+26+10+20+17+19+6+21+12)</f>
        <v>336</v>
      </c>
      <c r="AA25" s="33">
        <v>400</v>
      </c>
      <c r="AB25" s="33">
        <v>219</v>
      </c>
      <c r="AC25" s="33">
        <v>900</v>
      </c>
      <c r="AD25" s="33">
        <f>(30+30+10+52+36+16+13+33+10+58+16+19+26+24+19+29+11+12+20+6+18+5+6)</f>
        <v>499</v>
      </c>
      <c r="AE25" s="33">
        <f t="shared" si="1"/>
        <v>2450</v>
      </c>
      <c r="AF25" s="33">
        <f t="shared" si="2"/>
        <v>1399</v>
      </c>
      <c r="AG25" s="40">
        <f t="shared" si="3"/>
        <v>57.102040816326529</v>
      </c>
      <c r="AH25" s="40">
        <f t="shared" si="4"/>
        <v>34.261224489795921</v>
      </c>
      <c r="AI25" s="43">
        <f t="shared" si="5"/>
        <v>57.914557823129257</v>
      </c>
      <c r="AJ25" s="33" t="s">
        <v>97</v>
      </c>
      <c r="AK25" s="43">
        <f>AI25-3</f>
        <v>54.914557823129257</v>
      </c>
      <c r="AL25" s="44">
        <v>391</v>
      </c>
      <c r="AM25" s="44">
        <v>1</v>
      </c>
      <c r="AN25" s="44" t="s">
        <v>59</v>
      </c>
      <c r="AO25" s="32" t="s">
        <v>59</v>
      </c>
      <c r="AP25" s="32" t="s">
        <v>134</v>
      </c>
      <c r="AQ25" s="37" t="s">
        <v>61</v>
      </c>
      <c r="AR25" s="45" t="s">
        <v>135</v>
      </c>
      <c r="AS25" s="46" t="s">
        <v>136</v>
      </c>
      <c r="AT25" s="47"/>
      <c r="AU25" s="48"/>
    </row>
  </sheetData>
  <mergeCells count="39">
    <mergeCell ref="O4:R4"/>
    <mergeCell ref="C1:AU1"/>
    <mergeCell ref="C2:AU2"/>
    <mergeCell ref="B3:AU3"/>
    <mergeCell ref="A4:A6"/>
    <mergeCell ref="B4:B6"/>
    <mergeCell ref="C4:C6"/>
    <mergeCell ref="E4:E6"/>
    <mergeCell ref="F4:F6"/>
    <mergeCell ref="G4:G6"/>
    <mergeCell ref="H4:H6"/>
    <mergeCell ref="J4:J6"/>
    <mergeCell ref="K4:K6"/>
    <mergeCell ref="L4:L6"/>
    <mergeCell ref="M4:M6"/>
    <mergeCell ref="N4:N6"/>
    <mergeCell ref="AT4:AT6"/>
    <mergeCell ref="S4:V4"/>
    <mergeCell ref="W4:AH4"/>
    <mergeCell ref="AI4:AI6"/>
    <mergeCell ref="AJ4:AJ6"/>
    <mergeCell ref="AK4:AK6"/>
    <mergeCell ref="AL4:AM4"/>
    <mergeCell ref="C8:AU8"/>
    <mergeCell ref="C17:AS17"/>
    <mergeCell ref="AU4:AU6"/>
    <mergeCell ref="D5:D6"/>
    <mergeCell ref="O5:R5"/>
    <mergeCell ref="S5:V5"/>
    <mergeCell ref="W5:AH5"/>
    <mergeCell ref="AL5:AL6"/>
    <mergeCell ref="AM5:AM6"/>
    <mergeCell ref="AN5:AN6"/>
    <mergeCell ref="AO5:AO6"/>
    <mergeCell ref="AN4:AO4"/>
    <mergeCell ref="AP4:AP6"/>
    <mergeCell ref="AQ4:AQ6"/>
    <mergeCell ref="AR4:AR6"/>
    <mergeCell ref="AS4:A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dmet</cp:lastModifiedBy>
  <dcterms:created xsi:type="dcterms:W3CDTF">2017-08-24T13:06:49Z</dcterms:created>
  <dcterms:modified xsi:type="dcterms:W3CDTF">2017-08-24T13:29:54Z</dcterms:modified>
</cp:coreProperties>
</file>